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32" authorId="0">
      <text>
        <r>
          <rPr>
            <sz val="10"/>
            <rFont val="Arial"/>
            <family val="2"/>
          </rPr>
          <t>See gas_data1.xls</t>
        </r>
      </text>
    </comment>
    <comment ref="C3" authorId="0">
      <text>
        <r>
          <rPr>
            <sz val="10"/>
            <rFont val="Arial"/>
            <family val="2"/>
          </rPr>
          <t>See unoh.png</t>
        </r>
      </text>
    </comment>
    <comment ref="F3" authorId="0">
      <text>
        <r>
          <rPr>
            <sz val="10"/>
            <rFont val="Arial"/>
            <family val="2"/>
          </rPr>
          <t>Calculated from pixel counts using slope and intercept values</t>
        </r>
      </text>
    </comment>
    <comment ref="I3" authorId="0">
      <text>
        <r>
          <rPr>
            <sz val="10"/>
            <rFont val="Arial"/>
            <family val="2"/>
          </rPr>
          <t>Total fuel energy =kg / hr x MJ/kg for Diesel</t>
        </r>
      </text>
    </comment>
    <comment ref="I14" authorId="0">
      <text>
        <r>
          <rPr>
            <sz val="10"/>
            <rFont val="Arial"/>
            <family val="2"/>
          </rPr>
          <t>Efficiency = output / total energy in fuel</t>
        </r>
      </text>
    </comment>
  </commentList>
</comments>
</file>

<file path=xl/sharedStrings.xml><?xml version="1.0" encoding="utf-8"?>
<sst xmlns="http://schemas.openxmlformats.org/spreadsheetml/2006/main" count="48" uniqueCount="33">
  <si>
    <t>pixel counts</t>
  </si>
  <si>
    <t>kg used in 2 min test run</t>
  </si>
  <si>
    <t>MJ/hr of fuel</t>
  </si>
  <si>
    <t>hp</t>
  </si>
  <si>
    <t>rpm</t>
  </si>
  <si>
    <t>0 amps</t>
  </si>
  <si>
    <t>32 amps</t>
  </si>
  <si>
    <t>46 amps</t>
  </si>
  <si>
    <t>W/0</t>
  </si>
  <si>
    <t>kg calculation</t>
  </si>
  <si>
    <t>efficiency</t>
  </si>
  <si>
    <t>efficiency increase</t>
  </si>
  <si>
    <t>kg</t>
  </si>
  <si>
    <t>pixel</t>
  </si>
  <si>
    <t>slope</t>
  </si>
  <si>
    <t>intercept</t>
  </si>
  <si>
    <t>Diesel MJ/kg</t>
  </si>
  <si>
    <t>hp to watts</t>
  </si>
  <si>
    <t>kW hr</t>
  </si>
  <si>
    <t>MJ / hr</t>
  </si>
  <si>
    <t>% increase in efficiency</t>
  </si>
  <si>
    <t>average</t>
  </si>
  <si>
    <t>maximum</t>
  </si>
  <si>
    <t>g/hr amp</t>
  </si>
  <si>
    <t>32 g/hr</t>
  </si>
  <si>
    <t>46 g/hr</t>
  </si>
  <si>
    <t>Total MJ/g H2</t>
  </si>
  <si>
    <t>yield</t>
  </si>
  <si>
    <t>32 amp</t>
  </si>
  <si>
    <t>46 amp</t>
  </si>
  <si>
    <t>32  amp</t>
  </si>
  <si>
    <t>results</t>
  </si>
  <si>
    <t>Max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</si>
</sst>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Sheet1!$H$16:$M$23</c:f>
              <c:numCache/>
            </c:numRef>
          </c:xVal>
          <c:yVal>
            <c:numRef>
              <c:f>(Sheet1!$H$16:$H$23,Sheet1!$I$16:$I$23,Sheet1!$J$16:$J$23,Sheet1!$K$16:$K$23,Sheet1!$L$16:$L$23,Sheet1!$M$16:$M$23)</c:f>
              <c:numCache/>
            </c:numRef>
          </c:yVal>
          <c:smooth val="0"/>
        </c:ser>
        <c:axId val="14901051"/>
        <c:axId val="67000596"/>
      </c:scatterChart>
      <c:val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00596"/>
        <c:crossesAt val="0"/>
        <c:crossBetween val="midCat"/>
        <c:dispUnits/>
      </c:valAx>
      <c:valAx>
        <c:axId val="670005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0105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Sheet1!$H$26:$M$33</c:f>
              <c:strCache/>
            </c:strRef>
          </c:xVal>
          <c:yVal>
            <c:numRef>
              <c:f>(Sheet1!$H$26:$H$33,Sheet1!$I$26:$I$33,Sheet1!$J$26:$J$33,Sheet1!$K$26:$K$33,Sheet1!$L$26:$L$33,Sheet1!$M$26:$M$33)</c:f>
              <c:numCache/>
            </c:numRef>
          </c:yVal>
          <c:smooth val="0"/>
        </c:ser>
        <c:axId val="66134453"/>
        <c:axId val="58339166"/>
      </c:scatterChart>
      <c:val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At val="0"/>
        <c:crossBetween val="midCat"/>
        <c:dispUnits/>
      </c:valAx>
      <c:valAx>
        <c:axId val="583391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3445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11</xdr:row>
      <xdr:rowOff>0</xdr:rowOff>
    </xdr:from>
    <xdr:to>
      <xdr:col>22</xdr:col>
      <xdr:colOff>47625</xdr:colOff>
      <xdr:row>30</xdr:row>
      <xdr:rowOff>57150</xdr:rowOff>
    </xdr:to>
    <xdr:graphicFrame>
      <xdr:nvGraphicFramePr>
        <xdr:cNvPr id="1" name="Chart 6"/>
        <xdr:cNvGraphicFramePr/>
      </xdr:nvGraphicFramePr>
      <xdr:xfrm>
        <a:off x="12439650" y="1743075"/>
        <a:ext cx="45815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552450</xdr:colOff>
      <xdr:row>33</xdr:row>
      <xdr:rowOff>152400</xdr:rowOff>
    </xdr:from>
    <xdr:to>
      <xdr:col>22</xdr:col>
      <xdr:colOff>457200</xdr:colOff>
      <xdr:row>53</xdr:row>
      <xdr:rowOff>76200</xdr:rowOff>
    </xdr:to>
    <xdr:graphicFrame>
      <xdr:nvGraphicFramePr>
        <xdr:cNvPr id="2" name="Chart 7"/>
        <xdr:cNvGraphicFramePr/>
      </xdr:nvGraphicFramePr>
      <xdr:xfrm>
        <a:off x="12896850" y="5305425"/>
        <a:ext cx="45339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3"/>
  <sheetViews>
    <sheetView tabSelected="1" workbookViewId="0" topLeftCell="A1">
      <selection activeCell="I14" sqref="I14"/>
    </sheetView>
  </sheetViews>
  <sheetFormatPr defaultColWidth="11.421875" defaultRowHeight="12.75"/>
  <cols>
    <col min="1" max="34" width="11.57421875" style="0" customWidth="1"/>
    <col min="35" max="35" width="4.28125" style="1" customWidth="1"/>
    <col min="36" max="36" width="14.00390625" style="0" customWidth="1"/>
    <col min="37" max="16384" width="11.57421875" style="0" customWidth="1"/>
  </cols>
  <sheetData>
    <row r="1" ht="12.75"/>
    <row r="2" ht="12.75"/>
    <row r="3" spans="1:11" ht="12.75">
      <c r="A3" s="2"/>
      <c r="B3" s="2"/>
      <c r="C3" s="3" t="s">
        <v>0</v>
      </c>
      <c r="D3" s="3"/>
      <c r="E3" s="3"/>
      <c r="F3" s="3" t="s">
        <v>1</v>
      </c>
      <c r="G3" s="3"/>
      <c r="H3" s="3"/>
      <c r="I3" s="3" t="s">
        <v>2</v>
      </c>
      <c r="J3" s="3"/>
      <c r="K3" s="3"/>
    </row>
    <row r="4" spans="1:11" ht="12.7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6</v>
      </c>
      <c r="H4" s="2" t="s">
        <v>7</v>
      </c>
      <c r="I4" s="2" t="s">
        <v>8</v>
      </c>
      <c r="J4" s="2" t="s">
        <v>6</v>
      </c>
      <c r="K4" s="2" t="s">
        <v>7</v>
      </c>
    </row>
    <row r="5" spans="1:11" ht="12.75">
      <c r="A5" s="2">
        <v>100</v>
      </c>
      <c r="B5" s="2">
        <v>1400</v>
      </c>
      <c r="C5" s="2">
        <v>558</v>
      </c>
      <c r="D5" s="2">
        <v>570</v>
      </c>
      <c r="E5" s="2">
        <v>582</v>
      </c>
      <c r="F5" s="2">
        <f>(C5*$D$19)+$D$20</f>
        <v>0.6388888888888881</v>
      </c>
      <c r="G5" s="2">
        <f>(D5*$D$19)+$D$20</f>
        <v>0.555555555555555</v>
      </c>
      <c r="H5" s="2">
        <f>(E5*$D$19)+$D$20</f>
        <v>0.47222222222222204</v>
      </c>
      <c r="I5" s="2">
        <f>F5*$C$22*30</f>
        <v>814.391666666666</v>
      </c>
      <c r="J5" s="2">
        <f>G5*$C$22*30</f>
        <v>708.166666666666</v>
      </c>
      <c r="K5" s="2">
        <f>H5*$C$22*30</f>
        <v>601.941666666666</v>
      </c>
    </row>
    <row r="6" spans="1:11" ht="12">
      <c r="A6" s="2">
        <v>100</v>
      </c>
      <c r="B6" s="2">
        <v>1800</v>
      </c>
      <c r="C6" s="2">
        <v>546</v>
      </c>
      <c r="D6" s="2">
        <v>564</v>
      </c>
      <c r="E6" s="2">
        <v>561</v>
      </c>
      <c r="F6" s="2">
        <f>(C6*$D$19)+$D$20</f>
        <v>0.7222222222222221</v>
      </c>
      <c r="G6" s="2">
        <f>(D6*$D$19)+$D$20</f>
        <v>0.5972222222222221</v>
      </c>
      <c r="H6" s="2">
        <f>(E6*$D$19)+$D$20</f>
        <v>0.618055555555555</v>
      </c>
      <c r="I6" s="2">
        <f>F6*$C$22*30</f>
        <v>920.616666666667</v>
      </c>
      <c r="J6" s="2">
        <f>G6*$C$22*30</f>
        <v>761.279166666666</v>
      </c>
      <c r="K6" s="2">
        <f>H6*$C$22*30</f>
        <v>787.835416666666</v>
      </c>
    </row>
    <row r="7" spans="1:11" ht="12">
      <c r="A7" s="2">
        <v>200</v>
      </c>
      <c r="B7" s="2">
        <v>1400</v>
      </c>
      <c r="C7" s="2">
        <v>508</v>
      </c>
      <c r="D7" s="2">
        <v>529</v>
      </c>
      <c r="E7" s="2">
        <v>515</v>
      </c>
      <c r="F7" s="2">
        <f>(C7*$D$19)+$D$20</f>
        <v>0.986111111111111</v>
      </c>
      <c r="G7" s="2">
        <f>(D7*$D$19)+$D$20</f>
        <v>0.840277777777778</v>
      </c>
      <c r="H7" s="2">
        <f>(E7*$D$19)+$D$20</f>
        <v>0.9375</v>
      </c>
      <c r="I7" s="2">
        <f>F7*$C$22*30</f>
        <v>1256.99583333333</v>
      </c>
      <c r="J7" s="2">
        <f>G7*$C$22*30</f>
        <v>1071.10208333333</v>
      </c>
      <c r="K7" s="2">
        <f>H7*$C$22*30</f>
        <v>1195.03125</v>
      </c>
    </row>
    <row r="8" spans="1:11" ht="12">
      <c r="A8" s="2">
        <v>200</v>
      </c>
      <c r="B8" s="2">
        <v>1800</v>
      </c>
      <c r="C8" s="2">
        <v>482</v>
      </c>
      <c r="D8" s="2">
        <v>500</v>
      </c>
      <c r="E8" s="2">
        <v>503</v>
      </c>
      <c r="F8" s="2">
        <f>(C8*$D$19)+$D$20</f>
        <v>1.16666666666667</v>
      </c>
      <c r="G8" s="2">
        <f>(D8*$D$19)+$D$20</f>
        <v>1.04166666666667</v>
      </c>
      <c r="H8" s="2">
        <f>(E8*$D$19)+$D$20</f>
        <v>1.02083333333333</v>
      </c>
      <c r="I8" s="2">
        <f>F8*$C$22*30</f>
        <v>1487.15</v>
      </c>
      <c r="J8" s="2">
        <f>G8*$C$22*30</f>
        <v>1327.8125</v>
      </c>
      <c r="K8" s="2">
        <f>H8*$C$22*30</f>
        <v>1301.25625</v>
      </c>
    </row>
    <row r="9" spans="1:11" ht="12">
      <c r="A9" s="2">
        <v>300</v>
      </c>
      <c r="B9" s="2">
        <v>1400</v>
      </c>
      <c r="C9" s="2">
        <v>452</v>
      </c>
      <c r="D9" s="2">
        <v>452</v>
      </c>
      <c r="E9" s="2">
        <v>452</v>
      </c>
      <c r="F9" s="2">
        <f>(C9*$D$19)+$D$20</f>
        <v>1.375</v>
      </c>
      <c r="G9" s="2">
        <f>(D9*$D$19)+$D$20</f>
        <v>1.375</v>
      </c>
      <c r="H9" s="2">
        <f>(E9*$D$19)+$D$20</f>
        <v>1.375</v>
      </c>
      <c r="I9" s="2">
        <f>F9*$C$22*30</f>
        <v>1752.7125</v>
      </c>
      <c r="J9" s="2">
        <f>G9*$C$22*30</f>
        <v>1752.7125</v>
      </c>
      <c r="K9" s="2">
        <f>H9*$C$22*30</f>
        <v>1752.7125</v>
      </c>
    </row>
    <row r="10" spans="1:11" ht="12.75">
      <c r="A10" s="2">
        <v>300</v>
      </c>
      <c r="B10" s="2">
        <v>1800</v>
      </c>
      <c r="C10" s="2">
        <v>406</v>
      </c>
      <c r="D10" s="2">
        <v>445</v>
      </c>
      <c r="E10" s="2">
        <v>432</v>
      </c>
      <c r="F10" s="2">
        <f>(C10*$D$19)+$D$20</f>
        <v>1.69444444444444</v>
      </c>
      <c r="G10" s="2">
        <f>(D10*$D$19)+$D$20</f>
        <v>1.42361111111111</v>
      </c>
      <c r="H10" s="2">
        <f>(E10*$D$19)+$D$20</f>
        <v>1.51388888888889</v>
      </c>
      <c r="I10" s="2">
        <f>F10*$C$22*30</f>
        <v>2159.90833333333</v>
      </c>
      <c r="J10" s="2">
        <f>G10*$C$22*30</f>
        <v>1814.67708333333</v>
      </c>
      <c r="K10" s="2">
        <f>H10*$C$22*30</f>
        <v>1929.75416666667</v>
      </c>
    </row>
    <row r="11" spans="1:11" ht="12.75">
      <c r="A11" s="2">
        <v>400</v>
      </c>
      <c r="B11" s="2">
        <v>1400</v>
      </c>
      <c r="C11" s="2">
        <v>356</v>
      </c>
      <c r="D11" s="2">
        <v>375</v>
      </c>
      <c r="E11" s="2">
        <v>383</v>
      </c>
      <c r="F11" s="2">
        <f>(C11*$D$19)+$D$20</f>
        <v>2.04166666666667</v>
      </c>
      <c r="G11" s="2">
        <f>(D11*$D$19)+$D$20</f>
        <v>1.90972222222222</v>
      </c>
      <c r="H11" s="2">
        <f>(E11*$D$19)+$D$20</f>
        <v>1.85416666666667</v>
      </c>
      <c r="I11" s="2">
        <f>F11*$C$22*30</f>
        <v>2602.5125</v>
      </c>
      <c r="J11" s="2">
        <f>G11*$C$22*30</f>
        <v>2434.32291666666</v>
      </c>
      <c r="K11" s="2">
        <f>H11*$C$22*30</f>
        <v>2363.50625</v>
      </c>
    </row>
    <row r="12" spans="1:11" ht="12">
      <c r="A12" s="2">
        <v>400</v>
      </c>
      <c r="B12" s="2">
        <v>1800</v>
      </c>
      <c r="C12" s="2">
        <v>355</v>
      </c>
      <c r="D12" s="2">
        <v>363</v>
      </c>
      <c r="E12" s="2">
        <v>421</v>
      </c>
      <c r="F12" s="2">
        <f>(C12*$D$19)+$D$20</f>
        <v>2.04861111111111</v>
      </c>
      <c r="G12" s="2">
        <f>(D12*$D$19)+$D$20</f>
        <v>1.99305555555556</v>
      </c>
      <c r="H12" s="2">
        <f>(E12*$D$19)+$D$20</f>
        <v>1.59027777777778</v>
      </c>
      <c r="I12" s="2">
        <f>F12*$C$22*30</f>
        <v>2611.36458333333</v>
      </c>
      <c r="J12" s="2">
        <f>G12*$C$22*30</f>
        <v>2540.54791666667</v>
      </c>
      <c r="K12" s="2">
        <f>H12*$C$22*30</f>
        <v>2027.12708333334</v>
      </c>
    </row>
    <row r="14" spans="3:13" ht="12">
      <c r="C14" s="3" t="s">
        <v>9</v>
      </c>
      <c r="D14" s="3"/>
      <c r="I14" s="3" t="s">
        <v>10</v>
      </c>
      <c r="J14" s="3"/>
      <c r="K14" s="3"/>
      <c r="L14" s="3" t="s">
        <v>11</v>
      </c>
      <c r="M14" s="3"/>
    </row>
    <row r="15" spans="3:13" ht="12">
      <c r="C15" s="2" t="s">
        <v>12</v>
      </c>
      <c r="D15" s="2" t="s">
        <v>13</v>
      </c>
      <c r="I15" s="2" t="s">
        <v>8</v>
      </c>
      <c r="J15" s="2" t="s">
        <v>6</v>
      </c>
      <c r="K15" s="2" t="s">
        <v>7</v>
      </c>
      <c r="L15" s="2" t="s">
        <v>6</v>
      </c>
      <c r="M15" s="2" t="s">
        <v>7</v>
      </c>
    </row>
    <row r="16" spans="3:13" ht="12">
      <c r="C16" s="2">
        <v>0</v>
      </c>
      <c r="D16" s="2">
        <v>650</v>
      </c>
      <c r="I16" s="2">
        <f>$C$27/I5</f>
        <v>0.32963494705045704</v>
      </c>
      <c r="J16" s="2">
        <f>$C$27/J5</f>
        <v>0.37908018910802604</v>
      </c>
      <c r="K16" s="2">
        <f>$C$27/K5</f>
        <v>0.44597669306826504</v>
      </c>
      <c r="L16" s="2">
        <f>1-($I16/J16)</f>
        <v>0.130434782608695</v>
      </c>
      <c r="M16" s="2">
        <f>1-($I16/K16)</f>
        <v>0.260869565217391</v>
      </c>
    </row>
    <row r="17" spans="3:13" ht="12">
      <c r="C17" s="2">
        <v>2.5</v>
      </c>
      <c r="D17" s="2">
        <v>290</v>
      </c>
      <c r="I17" s="2">
        <f>$C$27/I6</f>
        <v>0.291600145467712</v>
      </c>
      <c r="J17" s="2">
        <f>$C$27/J6</f>
        <v>0.35263273405397705</v>
      </c>
      <c r="K17" s="2">
        <f>$C$27/K6</f>
        <v>0.34074623740047305</v>
      </c>
      <c r="L17" s="2">
        <f>1-($I17/J17)</f>
        <v>0.17307692307692302</v>
      </c>
      <c r="M17" s="2">
        <f>1-($I17/K17)</f>
        <v>0.14423076923077</v>
      </c>
    </row>
    <row r="18" spans="3:13" ht="12">
      <c r="C18" s="2"/>
      <c r="D18" s="2"/>
      <c r="I18" s="2">
        <f>$C$28/I7</f>
        <v>0.42713260744566306</v>
      </c>
      <c r="J18" s="2">
        <f>$C$28/J7</f>
        <v>0.501263059977554</v>
      </c>
      <c r="K18" s="2">
        <f>$C$28/K7</f>
        <v>0.44928022412803</v>
      </c>
      <c r="L18" s="2">
        <f>1-($I18/J18)</f>
        <v>0.14788732394366202</v>
      </c>
      <c r="M18" s="2">
        <f>1-($I18/K18)</f>
        <v>0.0492957746478871</v>
      </c>
    </row>
    <row r="19" spans="3:13" ht="12">
      <c r="C19" s="2" t="s">
        <v>14</v>
      </c>
      <c r="D19" s="2">
        <f>2.5/(D17-D16)</f>
        <v>-0.006944444444444441</v>
      </c>
      <c r="I19" s="2">
        <f>$C$28/I8</f>
        <v>0.36102875153145203</v>
      </c>
      <c r="J19" s="2">
        <f>$C$28/J8</f>
        <v>0.404352201715226</v>
      </c>
      <c r="K19" s="2">
        <f>$C$28/K8</f>
        <v>0.41260428746451905</v>
      </c>
      <c r="L19" s="2">
        <f>1-($I19/J19)</f>
        <v>0.10714285714285701</v>
      </c>
      <c r="M19" s="2">
        <f>1-($I19/K19)</f>
        <v>0.125000000000005</v>
      </c>
    </row>
    <row r="20" spans="3:13" ht="12">
      <c r="C20" s="2" t="s">
        <v>15</v>
      </c>
      <c r="D20" s="2">
        <f>-D19*D16</f>
        <v>4.51388888888889</v>
      </c>
      <c r="I20" s="2">
        <f>$C$29/I9</f>
        <v>0.45949113831275806</v>
      </c>
      <c r="J20" s="2">
        <f>$C$29/J9</f>
        <v>0.45949113831275806</v>
      </c>
      <c r="K20" s="2">
        <f>$C$29/K9</f>
        <v>0.45949113831275806</v>
      </c>
      <c r="L20" s="2">
        <f>1-($I20/J20)</f>
        <v>0</v>
      </c>
      <c r="M20" s="2">
        <f>1-($I20/K20)</f>
        <v>0</v>
      </c>
    </row>
    <row r="21" spans="9:13" ht="12">
      <c r="I21" s="2">
        <f>$C$29/I10</f>
        <v>0.37286575977838704</v>
      </c>
      <c r="J21" s="2">
        <f>$C$29/J10</f>
        <v>0.44380119700451803</v>
      </c>
      <c r="K21" s="2">
        <f>$C$29/K10</f>
        <v>0.41733598800883503</v>
      </c>
      <c r="L21" s="2">
        <f>1-($I21/J21)</f>
        <v>0.159836065573769</v>
      </c>
      <c r="M21" s="2">
        <f>1-($I21/K21)</f>
        <v>0.106557377049177</v>
      </c>
    </row>
    <row r="22" spans="1:13" ht="12">
      <c r="A22" s="3" t="s">
        <v>16</v>
      </c>
      <c r="B22" s="3"/>
      <c r="C22" s="2">
        <v>42.49</v>
      </c>
      <c r="I22" s="2">
        <f>$C$30/I11</f>
        <v>0.41260428746451705</v>
      </c>
      <c r="J22" s="2">
        <f>$C$30/J11</f>
        <v>0.441111492780248</v>
      </c>
      <c r="K22" s="2">
        <f>$C$30/K11</f>
        <v>0.45432831653396205</v>
      </c>
      <c r="L22" s="2">
        <f>1-($I22/J22)</f>
        <v>0.0646258503401387</v>
      </c>
      <c r="M22" s="2">
        <f>1-($I22/K22)</f>
        <v>0.09183673469387729</v>
      </c>
    </row>
    <row r="23" spans="9:13" ht="12">
      <c r="I23" s="2">
        <f>$C$30/I12</f>
        <v>0.41120562886294304</v>
      </c>
      <c r="J23" s="2">
        <f>$C$30/J12</f>
        <v>0.42266780667096804</v>
      </c>
      <c r="K23" s="2">
        <f>$C$30/K12</f>
        <v>0.529719041548332</v>
      </c>
      <c r="L23" s="2">
        <f>1-($I23/J23)</f>
        <v>0.027118644067793598</v>
      </c>
      <c r="M23" s="2">
        <f>1-($I23/K23)</f>
        <v>0.22372881355932</v>
      </c>
    </row>
    <row r="25" spans="1:2" ht="12">
      <c r="A25" t="s">
        <v>17</v>
      </c>
      <c r="B25">
        <v>0.7456998720000001</v>
      </c>
    </row>
    <row r="26" spans="1:3" ht="12">
      <c r="A26" s="2" t="s">
        <v>3</v>
      </c>
      <c r="B26" s="2" t="s">
        <v>18</v>
      </c>
      <c r="C26" s="2" t="s">
        <v>19</v>
      </c>
    </row>
    <row r="27" spans="1:13" ht="12">
      <c r="A27" s="2">
        <v>100</v>
      </c>
      <c r="B27" s="2">
        <f>A27*B$25</f>
        <v>74.5699872</v>
      </c>
      <c r="C27" s="2">
        <f>B27*3.6</f>
        <v>268.45195392</v>
      </c>
      <c r="L27" s="4" t="s">
        <v>20</v>
      </c>
      <c r="M27" s="4"/>
    </row>
    <row r="28" spans="1:13" ht="12.75">
      <c r="A28" s="2">
        <f>A27+100</f>
        <v>200</v>
      </c>
      <c r="B28" s="2">
        <f>A28*B$25</f>
        <v>149.1399744</v>
      </c>
      <c r="C28" s="2">
        <f>B28*3.6</f>
        <v>536.90390784</v>
      </c>
      <c r="L28" s="5" t="s">
        <v>21</v>
      </c>
      <c r="M28" s="2">
        <f>100*AVERAGE(L16:M23)</f>
        <v>11.3227592572017</v>
      </c>
    </row>
    <row r="29" spans="1:13" ht="12.75">
      <c r="A29" s="2">
        <f>A28+100</f>
        <v>300</v>
      </c>
      <c r="B29" s="2">
        <f>A29*B$25</f>
        <v>223.7099616</v>
      </c>
      <c r="C29" s="2">
        <f>B29*3.6</f>
        <v>805.35586176</v>
      </c>
      <c r="L29" s="5" t="s">
        <v>22</v>
      </c>
      <c r="M29" s="2">
        <f>100*MAX(L16:M23)</f>
        <v>26.0869565217391</v>
      </c>
    </row>
    <row r="30" spans="1:3" ht="12">
      <c r="A30" s="2">
        <f>A29+100</f>
        <v>400</v>
      </c>
      <c r="B30" s="2">
        <f>A30*B$25</f>
        <v>298.2799488</v>
      </c>
      <c r="C30" s="2">
        <f>B30*3.6</f>
        <v>1073.80781568</v>
      </c>
    </row>
    <row r="32" spans="1:2" ht="12">
      <c r="A32" t="s">
        <v>23</v>
      </c>
      <c r="B32">
        <v>0.2638033587</v>
      </c>
    </row>
    <row r="34" spans="1:2" ht="12">
      <c r="A34" t="s">
        <v>24</v>
      </c>
      <c r="B34">
        <f>B32*32</f>
        <v>8.4417074784</v>
      </c>
    </row>
    <row r="35" spans="1:2" ht="12">
      <c r="A35" t="s">
        <v>25</v>
      </c>
      <c r="B35">
        <f>B32*46</f>
        <v>12.1349545002</v>
      </c>
    </row>
    <row r="40" spans="1:6" ht="12">
      <c r="A40" s="3" t="s">
        <v>3</v>
      </c>
      <c r="B40" s="3" t="s">
        <v>4</v>
      </c>
      <c r="C40" s="6" t="s">
        <v>26</v>
      </c>
      <c r="D40" s="6"/>
      <c r="E40" s="6" t="s">
        <v>27</v>
      </c>
      <c r="F40" s="6"/>
    </row>
    <row r="41" spans="1:6" ht="12">
      <c r="A41" s="3"/>
      <c r="B41" s="3"/>
      <c r="C41" s="6" t="s">
        <v>28</v>
      </c>
      <c r="D41" s="6" t="s">
        <v>29</v>
      </c>
      <c r="E41" s="6" t="s">
        <v>30</v>
      </c>
      <c r="F41" s="6" t="s">
        <v>29</v>
      </c>
    </row>
    <row r="42" spans="1:6" ht="12">
      <c r="A42" s="3">
        <v>100</v>
      </c>
      <c r="B42" s="6">
        <v>1400</v>
      </c>
      <c r="C42" s="7">
        <f>C27/B34</f>
        <v>31.8006700192934</v>
      </c>
      <c r="D42" s="7">
        <f>C27/B35</f>
        <v>22.1222052308128</v>
      </c>
      <c r="E42" s="8">
        <f>C42*(1-(G5/F5))</f>
        <v>4.1479134807774</v>
      </c>
      <c r="F42" s="8">
        <f>D42*(1-(H5/F5))</f>
        <v>5.77101006021203</v>
      </c>
    </row>
    <row r="43" spans="1:6" ht="12">
      <c r="A43" s="3"/>
      <c r="B43" s="6">
        <v>1800</v>
      </c>
      <c r="C43" s="7"/>
      <c r="D43" s="7"/>
      <c r="E43" s="8">
        <f>C42*(1-(G6/F6))</f>
        <v>5.50396211872387</v>
      </c>
      <c r="F43" s="8">
        <f>D42*(1-(H6/F6))</f>
        <v>3.19070267752108</v>
      </c>
    </row>
    <row r="44" spans="1:6" ht="12">
      <c r="A44" s="3">
        <f>A42+100</f>
        <v>200</v>
      </c>
      <c r="B44" s="6">
        <v>1400</v>
      </c>
      <c r="C44" s="7">
        <f>C28/B34</f>
        <v>63.6013400385869</v>
      </c>
      <c r="D44" s="7">
        <f>C28/B35</f>
        <v>44.2444104616257</v>
      </c>
      <c r="E44" s="8">
        <f>C44*(1-(G7/F7))</f>
        <v>9.40583197753748</v>
      </c>
      <c r="F44" s="8">
        <f>D44*(1-(H7/F7))</f>
        <v>2.18106248754493</v>
      </c>
    </row>
    <row r="45" spans="1:6" ht="12">
      <c r="A45" s="3"/>
      <c r="B45" s="6">
        <v>1800</v>
      </c>
      <c r="C45" s="7"/>
      <c r="D45" s="7"/>
      <c r="E45" s="8">
        <f>C44*(1-(G8/F8))</f>
        <v>6.8144292898486</v>
      </c>
      <c r="F45" s="8">
        <f>D44*(1-(H8/F8))</f>
        <v>5.53055130770321</v>
      </c>
    </row>
    <row r="46" spans="1:6" ht="12">
      <c r="A46" s="3">
        <f>A44+100</f>
        <v>300</v>
      </c>
      <c r="B46" s="6">
        <v>1400</v>
      </c>
      <c r="C46" s="7">
        <f>C29/B34</f>
        <v>95.4020100578803</v>
      </c>
      <c r="D46" s="7">
        <f>C29/B35</f>
        <v>66.3666156924385</v>
      </c>
      <c r="E46" s="8">
        <f>C46*(1-(G9/F9))</f>
        <v>0</v>
      </c>
      <c r="F46" s="8">
        <f>D46*(1-(H9/F9))</f>
        <v>0</v>
      </c>
    </row>
    <row r="47" spans="1:6" ht="12">
      <c r="A47" s="3">
        <v>300</v>
      </c>
      <c r="B47" s="6">
        <v>1800</v>
      </c>
      <c r="C47" s="7"/>
      <c r="D47" s="7"/>
      <c r="E47" s="8">
        <f>C46*(1-(G10/F10))</f>
        <v>15.2486819354809</v>
      </c>
      <c r="F47" s="8">
        <f>D46*(1-(H10/F10))</f>
        <v>7.07185249181722</v>
      </c>
    </row>
    <row r="48" spans="1:6" ht="12">
      <c r="A48" s="3">
        <f>A46+100</f>
        <v>400</v>
      </c>
      <c r="B48" s="6">
        <v>1400</v>
      </c>
      <c r="C48" s="7">
        <f>C30/B34</f>
        <v>127.202680077174</v>
      </c>
      <c r="D48" s="7">
        <f>C30/B35</f>
        <v>88.4888209232513</v>
      </c>
      <c r="E48" s="8">
        <f>C48*(1-(G11/F11))</f>
        <v>8.22058136553165</v>
      </c>
      <c r="F48" s="8">
        <f>D48*(1-(H11/F11))</f>
        <v>8.12652437050267</v>
      </c>
    </row>
    <row r="49" spans="1:6" ht="12">
      <c r="A49" s="3">
        <v>400</v>
      </c>
      <c r="B49" s="6">
        <v>1800</v>
      </c>
      <c r="C49" s="7"/>
      <c r="D49" s="7"/>
      <c r="E49" s="8">
        <f>C48*(1-(G12/F12))</f>
        <v>3.44956420548267</v>
      </c>
      <c r="F49" s="8">
        <f>D48*(1-(H12/F12))</f>
        <v>19.7974989184223</v>
      </c>
    </row>
    <row r="50" spans="1:6" ht="12">
      <c r="A50" s="2"/>
      <c r="B50" s="2"/>
      <c r="C50" s="2"/>
      <c r="D50" s="2"/>
      <c r="E50" s="2"/>
      <c r="F50" s="2"/>
    </row>
    <row r="51" spans="4:5" ht="12">
      <c r="D51" s="4" t="s">
        <v>31</v>
      </c>
      <c r="E51" s="4"/>
    </row>
    <row r="52" spans="4:5" ht="12">
      <c r="D52" s="5" t="s">
        <v>21</v>
      </c>
      <c r="E52" s="9">
        <f>AVERAGE(E42:F49)</f>
        <v>6.52876041794412</v>
      </c>
    </row>
    <row r="53" spans="4:5" ht="12">
      <c r="D53" s="5" t="s">
        <v>32</v>
      </c>
      <c r="E53" s="9">
        <f>MAX(E42:F49)</f>
        <v>19.7974989184223</v>
      </c>
    </row>
  </sheetData>
  <sheetProtection selectLockedCells="1" selectUnlockedCells="1"/>
  <mergeCells count="25">
    <mergeCell ref="C3:E3"/>
    <mergeCell ref="F3:H3"/>
    <mergeCell ref="I3:K3"/>
    <mergeCell ref="C14:D14"/>
    <mergeCell ref="I14:K14"/>
    <mergeCell ref="L14:M14"/>
    <mergeCell ref="A22:B22"/>
    <mergeCell ref="L27:M27"/>
    <mergeCell ref="A40:A41"/>
    <mergeCell ref="B40:B41"/>
    <mergeCell ref="C40:D40"/>
    <mergeCell ref="E40:F40"/>
    <mergeCell ref="A42:A43"/>
    <mergeCell ref="C42:C43"/>
    <mergeCell ref="D42:D43"/>
    <mergeCell ref="A44:A45"/>
    <mergeCell ref="C44:C45"/>
    <mergeCell ref="D44:D45"/>
    <mergeCell ref="A46:A47"/>
    <mergeCell ref="C46:C47"/>
    <mergeCell ref="D46:D47"/>
    <mergeCell ref="A48:A49"/>
    <mergeCell ref="C48:C49"/>
    <mergeCell ref="D48:D49"/>
    <mergeCell ref="D51:E5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ware</dc:creator>
  <cp:keywords/>
  <dc:description/>
  <cp:lastModifiedBy>DAVID </cp:lastModifiedBy>
  <dcterms:created xsi:type="dcterms:W3CDTF">2012-12-11T22:37:12Z</dcterms:created>
  <dcterms:modified xsi:type="dcterms:W3CDTF">2013-07-01T19:15:55Z</dcterms:modified>
  <cp:category/>
  <cp:version/>
  <cp:contentType/>
  <cp:contentStatus/>
  <cp:revision>29</cp:revision>
</cp:coreProperties>
</file>