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>Pixel counts obtained off yilmaz_fig3.png</t>
        </r>
      </text>
    </comment>
    <comment ref="B30" authorId="0">
      <text>
        <r>
          <rPr>
            <sz val="10"/>
            <rFont val="Arial"/>
            <family val="2"/>
          </rPr>
          <t>Pixel counts taken from yilmaz_fig4.png</t>
        </r>
      </text>
    </comment>
    <comment ref="C60" authorId="0">
      <text>
        <r>
          <rPr>
            <sz val="10"/>
            <rFont val="Arial"/>
            <family val="2"/>
          </rPr>
          <t>See gas_data1.xls</t>
        </r>
      </text>
    </comment>
    <comment ref="E5" authorId="0">
      <text>
        <r>
          <rPr>
            <sz val="10"/>
            <rFont val="Arial"/>
            <family val="2"/>
          </rPr>
          <t>Torque values in Nm obtained from pixel counts using slope and intercept values</t>
        </r>
      </text>
    </comment>
    <comment ref="E31" authorId="0">
      <text>
        <r>
          <rPr>
            <sz val="10"/>
            <rFont val="Arial"/>
            <family val="2"/>
          </rPr>
          <t>g/kW hr calculated from pixel counts using slope and intercept values</t>
        </r>
      </text>
    </comment>
    <comment ref="G31" authorId="0">
      <text>
        <r>
          <rPr>
            <sz val="10"/>
            <rFont val="Arial"/>
            <family val="2"/>
          </rPr>
          <t>Grams per hour = g/kW hr x kW</t>
        </r>
      </text>
    </comment>
    <comment ref="I32" authorId="0">
      <text>
        <r>
          <rPr>
            <sz val="10"/>
            <rFont val="Arial"/>
            <family val="2"/>
          </rPr>
          <t>Ratio r = m1 / m2</t>
        </r>
      </text>
    </comment>
    <comment ref="J32" authorId="0">
      <text>
        <r>
          <rPr>
            <sz val="10"/>
            <rFont val="Arial"/>
            <family val="2"/>
          </rPr>
          <t>K = E2 / E1 = kW2 / kW1 since energy is proportional to power</t>
        </r>
      </text>
    </comment>
  </commentList>
</comments>
</file>

<file path=xl/sharedStrings.xml><?xml version="1.0" encoding="utf-8"?>
<sst xmlns="http://schemas.openxmlformats.org/spreadsheetml/2006/main" count="70" uniqueCount="41">
  <si>
    <t>torque curve</t>
  </si>
  <si>
    <t>pixel counts</t>
  </si>
  <si>
    <t>X-axis</t>
  </si>
  <si>
    <t>Y-axis</t>
  </si>
  <si>
    <t>Nm</t>
  </si>
  <si>
    <t>torque in ft/lbs</t>
  </si>
  <si>
    <t>Hp</t>
  </si>
  <si>
    <t>KW</t>
  </si>
  <si>
    <t>MJ</t>
  </si>
  <si>
    <t>total</t>
  </si>
  <si>
    <t>nominal</t>
  </si>
  <si>
    <t>diesel</t>
  </si>
  <si>
    <t>h2</t>
  </si>
  <si>
    <t>H2'</t>
  </si>
  <si>
    <t>H2</t>
  </si>
  <si>
    <t>average</t>
  </si>
  <si>
    <t>MJ/gram H2</t>
  </si>
  <si>
    <t>torque calculation</t>
  </si>
  <si>
    <t>RPM calculation</t>
  </si>
  <si>
    <t>pixels</t>
  </si>
  <si>
    <t>torque</t>
  </si>
  <si>
    <t>RPM</t>
  </si>
  <si>
    <t>slope</t>
  </si>
  <si>
    <t>intercept</t>
  </si>
  <si>
    <t>grams per kW hr</t>
  </si>
  <si>
    <t>grams per hour</t>
  </si>
  <si>
    <t>factors</t>
  </si>
  <si>
    <t>correction</t>
  </si>
  <si>
    <t>fraction</t>
  </si>
  <si>
    <t>yields</t>
  </si>
  <si>
    <t>results</t>
  </si>
  <si>
    <t>BSFC calculation</t>
  </si>
  <si>
    <t>max</t>
  </si>
  <si>
    <t>g/kW hr</t>
  </si>
  <si>
    <t>intercapt</t>
  </si>
  <si>
    <t>convert Nm to lb ft</t>
  </si>
  <si>
    <t>150 x 220 / 2 pi</t>
  </si>
  <si>
    <t>kW per Hp</t>
  </si>
  <si>
    <t>grams per liter at STP</t>
  </si>
  <si>
    <t>liters per hour</t>
  </si>
  <si>
    <t xml:space="preserve">grams per hour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</si>
</sst>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2"/>
  <sheetViews>
    <sheetView tabSelected="1" workbookViewId="0" topLeftCell="A1">
      <selection activeCell="F60" sqref="F60"/>
    </sheetView>
  </sheetViews>
  <sheetFormatPr defaultColWidth="11.421875" defaultRowHeight="12.75"/>
  <cols>
    <col min="1" max="2" width="11.57421875" style="0" customWidth="1"/>
    <col min="3" max="3" width="9.57421875" style="0" customWidth="1"/>
    <col min="4" max="4" width="8.7109375" style="0" customWidth="1"/>
    <col min="5" max="16" width="11.57421875" style="0" customWidth="1"/>
    <col min="17" max="16384" width="11.57421875" style="0" customWidth="1"/>
  </cols>
  <sheetData>
    <row r="3" ht="12.75">
      <c r="A3" t="s">
        <v>0</v>
      </c>
    </row>
    <row r="4" spans="2:4" ht="12.75">
      <c r="B4" s="1" t="s">
        <v>1</v>
      </c>
      <c r="C4" s="1"/>
      <c r="D4" s="1"/>
    </row>
    <row r="5" spans="2:16" ht="12.75">
      <c r="B5" s="1" t="s">
        <v>2</v>
      </c>
      <c r="C5" s="2" t="s">
        <v>3</v>
      </c>
      <c r="D5" s="2"/>
      <c r="E5" s="2" t="s">
        <v>4</v>
      </c>
      <c r="F5" s="2"/>
      <c r="G5" s="2" t="s">
        <v>5</v>
      </c>
      <c r="H5" s="2"/>
      <c r="I5" s="2" t="s">
        <v>6</v>
      </c>
      <c r="J5" s="2"/>
      <c r="K5" s="2" t="s">
        <v>7</v>
      </c>
      <c r="L5" s="2"/>
      <c r="M5" s="2" t="s">
        <v>8</v>
      </c>
      <c r="N5" s="2"/>
      <c r="P5" t="s">
        <v>9</v>
      </c>
    </row>
    <row r="6" spans="1:16" ht="12.75">
      <c r="A6" t="s">
        <v>10</v>
      </c>
      <c r="B6" s="1"/>
      <c r="C6" t="s">
        <v>11</v>
      </c>
      <c r="D6" t="s">
        <v>12</v>
      </c>
      <c r="E6" t="s">
        <v>11</v>
      </c>
      <c r="F6" t="s">
        <v>13</v>
      </c>
      <c r="G6" t="s">
        <v>11</v>
      </c>
      <c r="H6" t="s">
        <v>14</v>
      </c>
      <c r="I6" t="s">
        <v>11</v>
      </c>
      <c r="J6" t="s">
        <v>14</v>
      </c>
      <c r="K6" t="s">
        <v>11</v>
      </c>
      <c r="L6" t="s">
        <v>14</v>
      </c>
      <c r="M6" t="s">
        <v>11</v>
      </c>
      <c r="N6" t="s">
        <v>14</v>
      </c>
      <c r="O6" t="s">
        <v>15</v>
      </c>
      <c r="P6" t="s">
        <v>16</v>
      </c>
    </row>
    <row r="7" spans="1:16" ht="12.75">
      <c r="A7">
        <v>1300</v>
      </c>
      <c r="B7">
        <v>506</v>
      </c>
      <c r="C7">
        <v>610.5</v>
      </c>
      <c r="D7">
        <v>547</v>
      </c>
      <c r="E7">
        <f>(C7*B$26)+B$27</f>
        <v>104.766146993319</v>
      </c>
      <c r="F7">
        <f>(D7*B$26)+B$27</f>
        <v>127.39420935412</v>
      </c>
      <c r="G7">
        <f>E7*$C$57</f>
        <v>77.2715393853007</v>
      </c>
      <c r="H7">
        <f>F7*$C$57</f>
        <v>93.9611405790646</v>
      </c>
      <c r="I7">
        <f>G7*$A7/$C$58</f>
        <v>19.1262071476548</v>
      </c>
      <c r="J7">
        <f>H7*$A7/$C$58</f>
        <v>23.2572076710429</v>
      </c>
      <c r="K7">
        <f>I7*$C$59</f>
        <v>14.2624102218517</v>
      </c>
      <c r="L7">
        <f>J7*$C$59</f>
        <v>17.3428967833741</v>
      </c>
      <c r="M7">
        <f>K7*3.6</f>
        <v>51.3446767986661</v>
      </c>
      <c r="N7">
        <f>L7*3.6</f>
        <v>62.4344284201467</v>
      </c>
      <c r="O7">
        <f>AVERAGE(M7:N7)</f>
        <v>56.8895526094064</v>
      </c>
      <c r="P7">
        <f>O7/C$62</f>
        <v>4.31302716166587</v>
      </c>
    </row>
    <row r="8" spans="1:16" ht="12.75">
      <c r="A8">
        <v>1500</v>
      </c>
      <c r="B8">
        <v>665</v>
      </c>
      <c r="C8">
        <v>445</v>
      </c>
      <c r="D8">
        <v>406</v>
      </c>
      <c r="E8">
        <f>(C8*B$26)+B$27</f>
        <v>163.741648106904</v>
      </c>
      <c r="F8">
        <f>(D8*B$26)+B$27</f>
        <v>177.639198218263</v>
      </c>
      <c r="G8">
        <f>E8*$C$57</f>
        <v>120.769633835189</v>
      </c>
      <c r="H8">
        <f>F8*$C$57</f>
        <v>131.019940080178</v>
      </c>
      <c r="I8">
        <f>G8*$A8/$C$58</f>
        <v>34.4917275680824</v>
      </c>
      <c r="J8">
        <f>H8*$A8/$C$58</f>
        <v>37.4192082539479</v>
      </c>
      <c r="K8">
        <f>I8*$C$59</f>
        <v>25.7204768325779</v>
      </c>
      <c r="L8">
        <f>J8*$C$59</f>
        <v>27.9034988053103</v>
      </c>
      <c r="M8">
        <f>K8*3.6</f>
        <v>92.5937165972805</v>
      </c>
      <c r="N8">
        <f>L8*3.6</f>
        <v>100.452595699117</v>
      </c>
      <c r="O8">
        <f>AVERAGE(M8:N8)</f>
        <v>96.5231561481989</v>
      </c>
      <c r="P8">
        <f>O8/C$62</f>
        <v>7.31781100574278</v>
      </c>
    </row>
    <row r="9" spans="1:16" ht="12.75">
      <c r="A9">
        <v>1900</v>
      </c>
      <c r="B9">
        <v>983.5</v>
      </c>
      <c r="C9">
        <v>429.5</v>
      </c>
      <c r="D9">
        <v>285</v>
      </c>
      <c r="E9">
        <f>(C9*B$26)+B$27</f>
        <v>169.265033407572</v>
      </c>
      <c r="F9">
        <f>(D9*B$26)+B$27</f>
        <v>220.75723830735</v>
      </c>
      <c r="G9">
        <f>E9*$C$57</f>
        <v>124.843473496659</v>
      </c>
      <c r="H9">
        <f>F9*$C$57</f>
        <v>162.822172276169</v>
      </c>
      <c r="I9">
        <f>G9*$A9/$C$58</f>
        <v>45.1632704101478</v>
      </c>
      <c r="J9">
        <f>H9*$A9/$C$58</f>
        <v>58.9024126717612</v>
      </c>
      <c r="K9">
        <f>I9*$C$59</f>
        <v>33.6782449639486</v>
      </c>
      <c r="L9">
        <f>J9*$C$59</f>
        <v>43.9235215898235</v>
      </c>
      <c r="M9">
        <f>K9*3.6</f>
        <v>121.241681870215</v>
      </c>
      <c r="N9">
        <f>L9*3.6</f>
        <v>158.124677723365</v>
      </c>
      <c r="O9">
        <f>AVERAGE(M9:N9)</f>
        <v>139.68317979679</v>
      </c>
      <c r="P9">
        <f>O9/C$62</f>
        <v>10.5899470264387</v>
      </c>
    </row>
    <row r="10" spans="1:16" ht="12.75">
      <c r="A10">
        <v>2100</v>
      </c>
      <c r="B10">
        <v>1143</v>
      </c>
      <c r="C10">
        <v>476.5</v>
      </c>
      <c r="D10">
        <v>360.5</v>
      </c>
      <c r="E10">
        <f>(C10*B$26)+B$27</f>
        <v>152.516703786192</v>
      </c>
      <c r="F10">
        <f>(D10*B$26)+B$27</f>
        <v>193.853006681515</v>
      </c>
      <c r="G10">
        <f>E10*$C$57</f>
        <v>112.490540329621</v>
      </c>
      <c r="H10">
        <f>F10*$C$57</f>
        <v>142.978630699332</v>
      </c>
      <c r="I10">
        <f>G10*$A10/$C$58</f>
        <v>44.9781135120674</v>
      </c>
      <c r="J10">
        <f>H10*$A10/$C$58</f>
        <v>57.1684433424408</v>
      </c>
      <c r="K10">
        <f>I10*$C$59</f>
        <v>33.5401734887501</v>
      </c>
      <c r="L10">
        <f>J10*$C$59</f>
        <v>42.6305008828974</v>
      </c>
      <c r="M10">
        <f>K10*3.6</f>
        <v>120.744624559501</v>
      </c>
      <c r="N10">
        <f>L10*3.6</f>
        <v>153.469803178431</v>
      </c>
      <c r="O10">
        <f>AVERAGE(M10:N10)</f>
        <v>137.107213868966</v>
      </c>
      <c r="P10">
        <f>O10/C$62</f>
        <v>10.3946526269465</v>
      </c>
    </row>
    <row r="11" spans="1:16" ht="12.75">
      <c r="A11">
        <v>2300</v>
      </c>
      <c r="B11">
        <v>1303.5</v>
      </c>
      <c r="C11">
        <v>659</v>
      </c>
      <c r="D11">
        <v>591.5</v>
      </c>
      <c r="E11">
        <f>(C11*B$26)+B$27</f>
        <v>87.4832962138085</v>
      </c>
      <c r="F11">
        <f>(D11*B$26)+B$27</f>
        <v>111.536748329621</v>
      </c>
      <c r="G11">
        <f>E11*$C$57</f>
        <v>64.5243636703786</v>
      </c>
      <c r="H11">
        <f>F11*$C$57</f>
        <v>82.2652783251671</v>
      </c>
      <c r="I11">
        <f>G11*$A11/$C$58</f>
        <v>28.2564439192132</v>
      </c>
      <c r="J11">
        <f>H11*$A11/$C$58</f>
        <v>36.0255272778564</v>
      </c>
      <c r="K11">
        <f>I11*$C$59</f>
        <v>21.0708266137325</v>
      </c>
      <c r="L11">
        <f>J11*$C$59</f>
        <v>26.86423107983</v>
      </c>
      <c r="M11">
        <f>K11*3.6</f>
        <v>75.854975809437</v>
      </c>
      <c r="N11">
        <f>L11*3.6</f>
        <v>96.7112318873881</v>
      </c>
      <c r="O11">
        <f>AVERAGE(M11:N11)</f>
        <v>86.2831038484125</v>
      </c>
      <c r="P11">
        <f>O11/C$62</f>
        <v>6.54147120906534</v>
      </c>
    </row>
    <row r="12" spans="1:16" ht="12.75">
      <c r="A12">
        <v>2400</v>
      </c>
      <c r="B12">
        <v>1383</v>
      </c>
      <c r="C12">
        <v>714</v>
      </c>
      <c r="D12">
        <v>657.5</v>
      </c>
      <c r="E12">
        <f>(C12*B$26)+B$27</f>
        <v>67.8841870824054</v>
      </c>
      <c r="F12">
        <f>(D12*B$26)+B$27</f>
        <v>88.0178173719377</v>
      </c>
      <c r="G12">
        <f>E12*$C$57</f>
        <v>50.0688035812918</v>
      </c>
      <c r="H12">
        <f>F12*$C$57</f>
        <v>64.9186062182628</v>
      </c>
      <c r="I12">
        <f>G12*$A12/$C$58</f>
        <v>22.8793875141491</v>
      </c>
      <c r="J12">
        <f>H12*$A12/$C$58</f>
        <v>29.6651376167708</v>
      </c>
      <c r="K12">
        <f>I12*$C$59</f>
        <v>17.0611563407394</v>
      </c>
      <c r="L12">
        <f>J12*$C$59</f>
        <v>22.1212893236883</v>
      </c>
      <c r="M12">
        <f>K12*3.6</f>
        <v>61.4201628266618</v>
      </c>
      <c r="N12">
        <f>L12*3.6</f>
        <v>79.6366415652781</v>
      </c>
      <c r="O12">
        <f>AVERAGE(M12:N12)</f>
        <v>70.5284021959699</v>
      </c>
      <c r="P12">
        <f>O12/C$62</f>
        <v>5.3470435323799</v>
      </c>
    </row>
    <row r="13" spans="1:16" ht="12.75">
      <c r="A13">
        <v>2500</v>
      </c>
      <c r="B13">
        <v>1462.5</v>
      </c>
      <c r="C13">
        <v>737.5</v>
      </c>
      <c r="D13">
        <v>683.5</v>
      </c>
      <c r="E13">
        <f>(C13*B$26)+B$27</f>
        <v>59.510022271715</v>
      </c>
      <c r="F13">
        <f>(D13*B$26)+B$27</f>
        <v>78.7527839643653</v>
      </c>
      <c r="G13">
        <f>E13*$C$57</f>
        <v>43.8923369977728</v>
      </c>
      <c r="H13">
        <f>F13*$C$57</f>
        <v>58.0850687216036</v>
      </c>
      <c r="I13">
        <f>G13*$A13/$C$58</f>
        <v>20.8927040401515</v>
      </c>
      <c r="J13">
        <f>H13*$A13/$C$58</f>
        <v>27.6484286998412</v>
      </c>
      <c r="K13">
        <f>I13*$C$59</f>
        <v>15.5796867284748</v>
      </c>
      <c r="L13">
        <f>J13*$C$59</f>
        <v>20.6174297424727</v>
      </c>
      <c r="M13">
        <f>K13*3.6</f>
        <v>56.0868722225094</v>
      </c>
      <c r="N13">
        <f>L13*3.6</f>
        <v>74.2227470729017</v>
      </c>
      <c r="O13">
        <f>AVERAGE(M13:N13)</f>
        <v>65.1548096477056</v>
      </c>
      <c r="P13">
        <f>O13/C$62</f>
        <v>4.93964973943667</v>
      </c>
    </row>
    <row r="14" spans="1:16" ht="12.75">
      <c r="A14">
        <v>2600</v>
      </c>
      <c r="B14">
        <v>1542.5</v>
      </c>
      <c r="C14">
        <v>828.5</v>
      </c>
      <c r="D14">
        <v>781.5</v>
      </c>
      <c r="E14">
        <f>(C14*B$26)+B$27</f>
        <v>27.0824053452116</v>
      </c>
      <c r="F14">
        <f>(D14*B$26)+B$27</f>
        <v>43.8307349665925</v>
      </c>
      <c r="G14">
        <f>E14*$C$57</f>
        <v>19.9749557594655</v>
      </c>
      <c r="H14">
        <f>F14*$C$57</f>
        <v>32.3278889265034</v>
      </c>
      <c r="I14">
        <f>G14*$A14/$C$58</f>
        <v>9.88837920559027</v>
      </c>
      <c r="J14">
        <f>H14*$A14/$C$58</f>
        <v>16.0035610827316</v>
      </c>
      <c r="K14">
        <f>I14*$C$59</f>
        <v>7.37376310789612</v>
      </c>
      <c r="L14">
        <f>J14*$C$59</f>
        <v>11.9338534509371</v>
      </c>
      <c r="M14">
        <f>K14*3.6</f>
        <v>26.545547188426</v>
      </c>
      <c r="N14">
        <f>L14*3.6</f>
        <v>42.9618724233737</v>
      </c>
      <c r="O14">
        <f>AVERAGE(M14:N14)</f>
        <v>34.7537098058999</v>
      </c>
      <c r="P14">
        <f>O14/C$62</f>
        <v>2.63481935586035</v>
      </c>
    </row>
    <row r="15" spans="1:16" ht="12.75">
      <c r="A15">
        <v>2700</v>
      </c>
      <c r="B15">
        <v>1623.5</v>
      </c>
      <c r="C15">
        <v>870</v>
      </c>
      <c r="D15">
        <v>842.5</v>
      </c>
      <c r="E15">
        <f>(C15*B$26)+B$27</f>
        <v>12.2939866369711</v>
      </c>
      <c r="F15">
        <f>(D15*B$26)+B$27</f>
        <v>22.0935412026726</v>
      </c>
      <c r="G15">
        <f>E15*$C$57</f>
        <v>9.06757860133631</v>
      </c>
      <c r="H15">
        <f>F15*$C$57</f>
        <v>16.2953586458797</v>
      </c>
      <c r="I15">
        <f>G15*$A15/$C$58</f>
        <v>4.66145001518589</v>
      </c>
      <c r="J15">
        <f>H15*$A15/$C$58</f>
        <v>8.37709857801523</v>
      </c>
      <c r="K15">
        <f>I15*$C$59</f>
        <v>3.47604267965852</v>
      </c>
      <c r="L15">
        <f>J15*$C$59</f>
        <v>6.24680133735734</v>
      </c>
      <c r="M15">
        <f>K15*3.6</f>
        <v>12.5137536467707</v>
      </c>
      <c r="N15">
        <f>L15*3.6</f>
        <v>22.4884848144864</v>
      </c>
      <c r="O15">
        <f>AVERAGE(M15:N15)</f>
        <v>17.5011192306285</v>
      </c>
      <c r="P15">
        <f>O15/C$62</f>
        <v>1.32683065939199</v>
      </c>
    </row>
    <row r="16" spans="1:16" ht="12.75">
      <c r="A16">
        <v>2900</v>
      </c>
      <c r="B16">
        <v>1782.5</v>
      </c>
      <c r="C16">
        <v>880.5</v>
      </c>
      <c r="D16">
        <v>850.5</v>
      </c>
      <c r="E16">
        <f>(C16*B$26)+B$27</f>
        <v>8.55233853006683</v>
      </c>
      <c r="F16">
        <f>(D16*B$26)+B$27</f>
        <v>19.2427616926503</v>
      </c>
      <c r="G16">
        <f>E16*$C$57</f>
        <v>6.30788076614701</v>
      </c>
      <c r="H16">
        <f>F16*$C$57</f>
        <v>14.1927317238307</v>
      </c>
      <c r="I16">
        <f>G16*$A16/$C$58</f>
        <v>3.4829513801067</v>
      </c>
      <c r="J16">
        <f>H16*$A16/$C$58</f>
        <v>7.83664060524005</v>
      </c>
      <c r="K16">
        <f>I16*$C$59</f>
        <v>2.59723639832779</v>
      </c>
      <c r="L16">
        <f>J16*$C$59</f>
        <v>5.84378189623751</v>
      </c>
      <c r="M16">
        <f>K16*3.6</f>
        <v>9.35005103398003</v>
      </c>
      <c r="N16">
        <f>L16*3.6</f>
        <v>21.037614826455</v>
      </c>
      <c r="O16">
        <f>AVERAGE(M16:N16)</f>
        <v>15.1938329302175</v>
      </c>
      <c r="P16">
        <f>O16/C$62</f>
        <v>1.15190594954699</v>
      </c>
    </row>
    <row r="17" spans="1:16" ht="12.75">
      <c r="A17">
        <v>3000</v>
      </c>
      <c r="B17">
        <v>1861</v>
      </c>
      <c r="C17">
        <v>888</v>
      </c>
      <c r="D17">
        <v>857.7</v>
      </c>
      <c r="E17">
        <f>(C17*B$26)+B$27</f>
        <v>5.87973273942094</v>
      </c>
      <c r="F17">
        <f>(D17*B$26)+B$27</f>
        <v>16.6770601336303</v>
      </c>
      <c r="G17">
        <f>E17*$C$57</f>
        <v>4.33666802672606</v>
      </c>
      <c r="H17">
        <f>F17*$C$57</f>
        <v>12.3003674939866</v>
      </c>
      <c r="I17">
        <f>G17*$A17/$C$58</f>
        <v>2.47709904188623</v>
      </c>
      <c r="J17">
        <f>H17*$A17/$C$58</f>
        <v>7.02595364607728</v>
      </c>
      <c r="K17">
        <f>I17*$C$59</f>
        <v>1.84717243846588</v>
      </c>
      <c r="L17">
        <f>J17*$C$59</f>
        <v>5.23925273455776</v>
      </c>
      <c r="M17">
        <f>K17*3.6</f>
        <v>6.64982077847717</v>
      </c>
      <c r="N17">
        <f>L17*3.6</f>
        <v>18.8613098444079</v>
      </c>
      <c r="O17">
        <f>AVERAGE(M17:N17)</f>
        <v>12.7555653114426</v>
      </c>
      <c r="P17">
        <f>O17/C$62</f>
        <v>0.9670510159989941</v>
      </c>
    </row>
    <row r="18" spans="2:6" ht="12.75">
      <c r="B18">
        <v>265.5</v>
      </c>
      <c r="C18">
        <v>904.5</v>
      </c>
      <c r="D18">
        <v>904.5</v>
      </c>
      <c r="E18">
        <f>(C18*B$26)+B$27</f>
        <v>0</v>
      </c>
      <c r="F18">
        <f>(D18*B$26)+B$27</f>
        <v>0</v>
      </c>
    </row>
    <row r="19" spans="2:6" ht="12.75">
      <c r="B19">
        <v>1861</v>
      </c>
      <c r="C19">
        <v>231</v>
      </c>
      <c r="D19">
        <v>231</v>
      </c>
      <c r="E19">
        <f>(C19*B$26)+B$27</f>
        <v>240</v>
      </c>
      <c r="F19">
        <f>(D19*B$26)+B$27</f>
        <v>240</v>
      </c>
    </row>
    <row r="21" spans="1:4" ht="12">
      <c r="A21" s="3" t="s">
        <v>17</v>
      </c>
      <c r="B21" s="3"/>
      <c r="C21" s="3" t="s">
        <v>18</v>
      </c>
      <c r="D21" s="3"/>
    </row>
    <row r="22" spans="1:4" ht="12">
      <c r="A22" s="4" t="s">
        <v>19</v>
      </c>
      <c r="B22" s="4" t="s">
        <v>20</v>
      </c>
      <c r="C22" s="4" t="s">
        <v>19</v>
      </c>
      <c r="D22" s="4" t="s">
        <v>21</v>
      </c>
    </row>
    <row r="23" spans="1:4" ht="12">
      <c r="A23" s="4">
        <v>904.5</v>
      </c>
      <c r="B23" s="4">
        <v>0</v>
      </c>
      <c r="C23" s="4">
        <v>265.5</v>
      </c>
      <c r="D23" s="4">
        <v>1000</v>
      </c>
    </row>
    <row r="24" spans="1:4" ht="12">
      <c r="A24" s="4">
        <v>231</v>
      </c>
      <c r="B24" s="4">
        <v>240</v>
      </c>
      <c r="C24" s="4">
        <v>1861</v>
      </c>
      <c r="D24" s="4">
        <v>3000</v>
      </c>
    </row>
    <row r="25" spans="1:4" ht="12">
      <c r="A25" s="4"/>
      <c r="B25" s="4"/>
      <c r="C25" s="4"/>
      <c r="D25" s="4"/>
    </row>
    <row r="26" spans="1:4" ht="12.75">
      <c r="A26" s="4" t="s">
        <v>22</v>
      </c>
      <c r="B26" s="4">
        <f>B24/(A24-A23)</f>
        <v>-0.356347438752784</v>
      </c>
      <c r="C26" s="4" t="s">
        <v>22</v>
      </c>
      <c r="D26" s="4">
        <f>(D23-D24)/(C23-C24)</f>
        <v>1.25352554058289</v>
      </c>
    </row>
    <row r="27" spans="1:4" ht="12.75">
      <c r="A27" s="4" t="s">
        <v>23</v>
      </c>
      <c r="B27" s="4">
        <f>-A23*B26</f>
        <v>322.316258351893</v>
      </c>
      <c r="C27" s="4" t="s">
        <v>23</v>
      </c>
      <c r="D27" s="4">
        <f>D23-(C23*D26)</f>
        <v>667.188968975243</v>
      </c>
    </row>
    <row r="30" spans="2:4" ht="12.75">
      <c r="B30" s="1" t="s">
        <v>1</v>
      </c>
      <c r="C30" s="1"/>
      <c r="D30" s="1"/>
    </row>
    <row r="31" spans="2:10" ht="12">
      <c r="B31" s="1" t="s">
        <v>2</v>
      </c>
      <c r="C31" s="5" t="s">
        <v>3</v>
      </c>
      <c r="D31" s="5"/>
      <c r="E31" s="2" t="s">
        <v>24</v>
      </c>
      <c r="F31" s="2"/>
      <c r="G31" s="1" t="s">
        <v>25</v>
      </c>
      <c r="H31" s="1"/>
      <c r="I31" s="5"/>
      <c r="J31" s="5"/>
    </row>
    <row r="32" spans="1:12" ht="12">
      <c r="A32" t="s">
        <v>10</v>
      </c>
      <c r="B32" s="1"/>
      <c r="C32" t="s">
        <v>11</v>
      </c>
      <c r="D32" t="s">
        <v>12</v>
      </c>
      <c r="E32" t="s">
        <v>11</v>
      </c>
      <c r="F32" t="s">
        <v>12</v>
      </c>
      <c r="G32" t="s">
        <v>11</v>
      </c>
      <c r="H32" t="s">
        <v>12</v>
      </c>
      <c r="I32" t="s">
        <v>26</v>
      </c>
      <c r="J32" t="s">
        <v>27</v>
      </c>
      <c r="K32" t="s">
        <v>28</v>
      </c>
      <c r="L32" t="s">
        <v>29</v>
      </c>
    </row>
    <row r="33" spans="1:12" ht="12.75">
      <c r="A33">
        <v>1300</v>
      </c>
      <c r="B33">
        <v>525.5</v>
      </c>
      <c r="C33">
        <v>540.5</v>
      </c>
      <c r="D33">
        <v>602.5</v>
      </c>
      <c r="E33">
        <f>(C33*B$52)+B$53</f>
        <v>1339.87240829346</v>
      </c>
      <c r="F33">
        <f>(D33*B$52)+B$53</f>
        <v>1240.98883572568</v>
      </c>
      <c r="G33">
        <f>E33*K7</f>
        <v>19109.8099320217</v>
      </c>
      <c r="H33">
        <f>F33*L7</f>
        <v>21522.34128731</v>
      </c>
      <c r="I33">
        <f>H33/G33</f>
        <v>1.12624570123252</v>
      </c>
      <c r="J33">
        <f>K7/L7</f>
        <v>0.822377622377623</v>
      </c>
      <c r="K33">
        <f>1-(I33*J33)</f>
        <v>0.0738007380073801</v>
      </c>
      <c r="L33">
        <f>K33*P7</f>
        <v>0.318304587576817</v>
      </c>
    </row>
    <row r="34" spans="1:12" ht="12.75">
      <c r="A34">
        <v>1500</v>
      </c>
      <c r="B34">
        <v>661.5</v>
      </c>
      <c r="C34">
        <v>594.5</v>
      </c>
      <c r="D34">
        <v>649</v>
      </c>
      <c r="E34">
        <f>(C34*B$52)+B$53</f>
        <v>1253.74800637959</v>
      </c>
      <c r="F34">
        <f>(D34*B$52)+B$53</f>
        <v>1166.82615629984</v>
      </c>
      <c r="G34">
        <f>E34*K8</f>
        <v>32246.9965519769</v>
      </c>
      <c r="H34">
        <f>F34*L8</f>
        <v>32558.5322583174</v>
      </c>
      <c r="I34">
        <f>H34/G34</f>
        <v>1.00966092162532</v>
      </c>
      <c r="J34">
        <f>K8/L8</f>
        <v>0.9217652958876631</v>
      </c>
      <c r="K34">
        <f>1-(I34*J34)</f>
        <v>0.0693296018318281</v>
      </c>
      <c r="L34">
        <f>K34*P8</f>
        <v>0.507340923308717</v>
      </c>
    </row>
    <row r="35" spans="1:12" ht="12.75">
      <c r="A35">
        <v>1900</v>
      </c>
      <c r="B35">
        <v>932</v>
      </c>
      <c r="C35">
        <v>733.5</v>
      </c>
      <c r="D35">
        <v>751</v>
      </c>
      <c r="E35">
        <f>(C35*B$52)+B$53</f>
        <v>1032.05741626794</v>
      </c>
      <c r="F35">
        <f>(D35*B$52)+B$53</f>
        <v>1004.14673046252</v>
      </c>
      <c r="G35">
        <f>E35*K9</f>
        <v>34757.8824819316</v>
      </c>
      <c r="H35">
        <f>F35*L9</f>
        <v>44105.6605948212</v>
      </c>
      <c r="I35">
        <f>H35/G35</f>
        <v>1.2689398043091</v>
      </c>
      <c r="J35">
        <f>K9/L9</f>
        <v>0.766747376916868</v>
      </c>
      <c r="K35">
        <f>1-(I35*J35)</f>
        <v>0.0270437335805903</v>
      </c>
      <c r="L35">
        <f>K35*P9</f>
        <v>0.286391706015573</v>
      </c>
    </row>
    <row r="36" spans="1:12" ht="12.75">
      <c r="A36">
        <v>2100</v>
      </c>
      <c r="B36">
        <v>1068</v>
      </c>
      <c r="C36">
        <v>667.5</v>
      </c>
      <c r="D36">
        <v>734.5</v>
      </c>
      <c r="E36">
        <f>(C36*B$52)+B$53</f>
        <v>1137.32057416268</v>
      </c>
      <c r="F36">
        <f>(D36*B$52)+B$53</f>
        <v>1030.4625199362</v>
      </c>
      <c r="G36">
        <f>E36*K10</f>
        <v>38145.9293697412</v>
      </c>
      <c r="H36">
        <f>F36*L10</f>
        <v>43929.133365933</v>
      </c>
      <c r="I36">
        <f>H36/G36</f>
        <v>1.1516073691674</v>
      </c>
      <c r="J36">
        <f>K10/L10</f>
        <v>0.786764705882353</v>
      </c>
      <c r="K36">
        <f>1-(I36*J36)</f>
        <v>0.0939559669050624</v>
      </c>
      <c r="L36">
        <f>K36*P10</f>
        <v>0.976639638207008</v>
      </c>
    </row>
    <row r="37" spans="1:12" ht="12.75">
      <c r="A37">
        <v>2300</v>
      </c>
      <c r="B37">
        <v>1204</v>
      </c>
      <c r="C37">
        <v>626.5</v>
      </c>
      <c r="D37">
        <v>748</v>
      </c>
      <c r="E37">
        <f>(C37*B$52)+B$53</f>
        <v>1202.71132376396</v>
      </c>
      <c r="F37">
        <f>(D37*B$52)+B$53</f>
        <v>1008.93141945774</v>
      </c>
      <c r="G37">
        <f>E37*K11</f>
        <v>25342.121769403</v>
      </c>
      <c r="H37">
        <f>F37*L11</f>
        <v>27104.1667960135</v>
      </c>
      <c r="I37">
        <f>H37/G37</f>
        <v>1.06953028805733</v>
      </c>
      <c r="J37">
        <f>K11/L11</f>
        <v>0.784345047923322</v>
      </c>
      <c r="K37">
        <f>1-(I37*J37)</f>
        <v>0.161119214958229</v>
      </c>
      <c r="L37">
        <f>K37*P11</f>
        <v>1.05395670587646</v>
      </c>
    </row>
    <row r="38" spans="1:12" ht="12.75">
      <c r="A38">
        <v>2400</v>
      </c>
      <c r="B38">
        <v>1271.5</v>
      </c>
      <c r="C38">
        <v>633</v>
      </c>
      <c r="D38">
        <v>708.5</v>
      </c>
      <c r="E38">
        <f>(C38*B$52)+B$53</f>
        <v>1192.34449760766</v>
      </c>
      <c r="F38">
        <f>(D38*B$52)+B$53</f>
        <v>1071.9298245614</v>
      </c>
      <c r="G38">
        <f>E38*K12</f>
        <v>20342.7758857046</v>
      </c>
      <c r="H38">
        <f>F38*L12</f>
        <v>23712.4697838133</v>
      </c>
      <c r="I38">
        <f>H38/G38</f>
        <v>1.16564572686841</v>
      </c>
      <c r="J38">
        <f>K12/L12</f>
        <v>0.7712550607287451</v>
      </c>
      <c r="K38">
        <f>1-(I38*J38)</f>
        <v>0.10098983413590101</v>
      </c>
      <c r="L38">
        <f>K38*P12</f>
        <v>0.539997039452491</v>
      </c>
    </row>
    <row r="39" spans="1:12" ht="12.75">
      <c r="A39">
        <v>2500</v>
      </c>
      <c r="B39">
        <v>1340</v>
      </c>
      <c r="C39">
        <v>530</v>
      </c>
      <c r="D39">
        <v>666</v>
      </c>
      <c r="E39">
        <f>(C39*B$52)+B$53</f>
        <v>1356.61881977671</v>
      </c>
      <c r="F39">
        <f>(D39*B$52)+B$53</f>
        <v>1139.71291866029</v>
      </c>
      <c r="G39">
        <f>E39*K13</f>
        <v>21135.6962220745</v>
      </c>
      <c r="H39">
        <f>F39*L13</f>
        <v>23497.951027067</v>
      </c>
      <c r="I39">
        <f>H39/G39</f>
        <v>1.11176612211739</v>
      </c>
      <c r="J39">
        <f>K13/L13</f>
        <v>0.755656108597285</v>
      </c>
      <c r="K39">
        <f>1-(I39*J39)</f>
        <v>0.159887138490477</v>
      </c>
      <c r="L39">
        <f>K39*P13</f>
        <v>0.789786461983762</v>
      </c>
    </row>
    <row r="40" spans="1:12" ht="12.75">
      <c r="A40">
        <v>2600</v>
      </c>
      <c r="B40">
        <v>1406</v>
      </c>
      <c r="C40">
        <v>490</v>
      </c>
      <c r="D40">
        <v>696.5</v>
      </c>
      <c r="E40">
        <f>(C40*B$52)+B$53</f>
        <v>1420.41467304625</v>
      </c>
      <c r="F40">
        <f>(D40*B$52)+B$53</f>
        <v>1091.06858054226</v>
      </c>
      <c r="G40">
        <f>E40*K14</f>
        <v>10473.8013140228</v>
      </c>
      <c r="H40">
        <f>F40*L14</f>
        <v>13020.6525451134</v>
      </c>
      <c r="I40">
        <f>H40/G40</f>
        <v>1.24316398170364</v>
      </c>
      <c r="J40">
        <f>K14/L14</f>
        <v>0.6178861788617891</v>
      </c>
      <c r="K40">
        <f>1-(I40*J40)</f>
        <v>0.231866157646531</v>
      </c>
      <c r="L40">
        <f>K40*P14</f>
        <v>0.610925440136046</v>
      </c>
    </row>
    <row r="41" spans="1:12" ht="12.75">
      <c r="A41">
        <v>2700</v>
      </c>
      <c r="B41">
        <v>1474</v>
      </c>
      <c r="C41">
        <v>407</v>
      </c>
      <c r="D41">
        <v>594.5</v>
      </c>
      <c r="E41">
        <f>(C41*B$52)+B$53</f>
        <v>1552.79106858054</v>
      </c>
      <c r="F41">
        <f>(D41*B$52)+B$53</f>
        <v>1253.74800637959</v>
      </c>
      <c r="G41">
        <f>E41*K15</f>
        <v>5397.56802697853</v>
      </c>
      <c r="H41">
        <f>F41*L15</f>
        <v>7831.91472296109</v>
      </c>
      <c r="I41">
        <f>H41/G41</f>
        <v>1.4510080621152</v>
      </c>
      <c r="J41">
        <f>K15/L15</f>
        <v>0.5564516129032261</v>
      </c>
      <c r="K41">
        <f>1-(I41*J41)</f>
        <v>0.19258422350041102</v>
      </c>
      <c r="L41">
        <f>K41*P15</f>
        <v>0.255526652255544</v>
      </c>
    </row>
    <row r="42" spans="1:12" ht="12.75">
      <c r="A42">
        <v>2900</v>
      </c>
      <c r="B42">
        <v>1610</v>
      </c>
      <c r="C42">
        <v>346</v>
      </c>
      <c r="D42">
        <v>502.5</v>
      </c>
      <c r="E42">
        <f>(C42*B$52)+B$53</f>
        <v>1650.07974481659</v>
      </c>
      <c r="F42">
        <f>(D42*B$52)+B$53</f>
        <v>1400.47846889952</v>
      </c>
      <c r="G42">
        <f>E42*K16</f>
        <v>4285.64717338107</v>
      </c>
      <c r="H42">
        <f>F42*L16</f>
        <v>8184.09072262545</v>
      </c>
      <c r="I42">
        <f>H42/G42</f>
        <v>1.9096510728784</v>
      </c>
      <c r="J42">
        <f>K16/L16</f>
        <v>0.44444444444444503</v>
      </c>
      <c r="K42">
        <f>1-(I42*J42)</f>
        <v>0.151266189831819</v>
      </c>
      <c r="L42">
        <f>K42*P16</f>
        <v>0.174244424032576</v>
      </c>
    </row>
    <row r="43" spans="1:12" ht="12.75">
      <c r="A43">
        <v>3000</v>
      </c>
      <c r="B43">
        <v>1678</v>
      </c>
      <c r="C43">
        <v>286.5</v>
      </c>
      <c r="D43">
        <v>490.5</v>
      </c>
      <c r="E43">
        <f>(C43*B$52)+B$53</f>
        <v>1744.97607655502</v>
      </c>
      <c r="F43">
        <f>(D43*B$52)+B$53</f>
        <v>1419.61722488038</v>
      </c>
      <c r="G43">
        <f>E43*K17</f>
        <v>3223.27171439477</v>
      </c>
      <c r="H43">
        <f>F43*L17</f>
        <v>7437.73342747985</v>
      </c>
      <c r="I43">
        <f>H43/G43</f>
        <v>2.30751053169479</v>
      </c>
      <c r="J43">
        <f>K17/L17</f>
        <v>0.35256410256410303</v>
      </c>
      <c r="K43">
        <f>1-(I43*J43)</f>
        <v>0.18645462023581</v>
      </c>
      <c r="L43">
        <f>K43*P17</f>
        <v>0.18031112993674703</v>
      </c>
    </row>
    <row r="44" spans="2:6" ht="12.75">
      <c r="B44">
        <v>323.5</v>
      </c>
      <c r="C44">
        <v>879</v>
      </c>
      <c r="D44">
        <v>879</v>
      </c>
      <c r="E44">
        <f>(C44*B$52)+B$53</f>
        <v>800</v>
      </c>
      <c r="F44">
        <f>(D44*B$52)+B$53</f>
        <v>800</v>
      </c>
    </row>
    <row r="45" spans="2:12" ht="12">
      <c r="B45">
        <v>1676</v>
      </c>
      <c r="C45">
        <v>252</v>
      </c>
      <c r="D45">
        <v>252</v>
      </c>
      <c r="E45">
        <f>(C45*B$52)+B$53</f>
        <v>1800</v>
      </c>
      <c r="F45">
        <f>(D45*B$52)+B$53</f>
        <v>1800</v>
      </c>
      <c r="K45" s="6" t="s">
        <v>30</v>
      </c>
      <c r="L45" s="6"/>
    </row>
    <row r="46" spans="11:12" ht="12">
      <c r="K46" s="7" t="s">
        <v>15</v>
      </c>
      <c r="L46" s="8">
        <f>AVERAGE(L33:L43)</f>
        <v>0.5175840644347041</v>
      </c>
    </row>
    <row r="47" spans="1:12" ht="12">
      <c r="A47" s="3" t="s">
        <v>31</v>
      </c>
      <c r="B47" s="3"/>
      <c r="C47" s="3" t="s">
        <v>18</v>
      </c>
      <c r="D47" s="3"/>
      <c r="K47" s="7" t="s">
        <v>32</v>
      </c>
      <c r="L47" s="8">
        <f>MAX(L33:L43)</f>
        <v>1.05395670587646</v>
      </c>
    </row>
    <row r="48" spans="1:12" ht="12">
      <c r="A48" s="4" t="s">
        <v>19</v>
      </c>
      <c r="B48" s="4" t="s">
        <v>33</v>
      </c>
      <c r="C48" s="4" t="s">
        <v>19</v>
      </c>
      <c r="D48" s="4" t="s">
        <v>21</v>
      </c>
      <c r="K48" s="9"/>
      <c r="L48" s="10"/>
    </row>
    <row r="49" spans="1:4" ht="12">
      <c r="A49" s="4">
        <v>879</v>
      </c>
      <c r="B49" s="4">
        <v>800</v>
      </c>
      <c r="C49" s="4">
        <v>323.5</v>
      </c>
      <c r="D49" s="4">
        <v>1000</v>
      </c>
    </row>
    <row r="50" spans="1:4" ht="12">
      <c r="A50" s="4">
        <v>252</v>
      </c>
      <c r="B50" s="4">
        <v>1800</v>
      </c>
      <c r="C50" s="4">
        <v>1676</v>
      </c>
      <c r="D50" s="4">
        <v>3000</v>
      </c>
    </row>
    <row r="51" spans="1:4" ht="12">
      <c r="A51" s="4"/>
      <c r="B51" s="4"/>
      <c r="C51" s="4"/>
      <c r="D51" s="4"/>
    </row>
    <row r="52" spans="1:4" ht="12">
      <c r="A52" s="4" t="s">
        <v>22</v>
      </c>
      <c r="B52" s="4">
        <f>(B49-B50)/(A49-A50)</f>
        <v>-1.5948963317384401</v>
      </c>
      <c r="C52" s="4" t="s">
        <v>22</v>
      </c>
      <c r="D52" s="4">
        <f>(D49-D50)/(C49-C50)</f>
        <v>1.47874306839187</v>
      </c>
    </row>
    <row r="53" spans="1:4" ht="12">
      <c r="A53" s="4" t="s">
        <v>34</v>
      </c>
      <c r="B53" s="4">
        <f>B49-(A49*B52)</f>
        <v>2201.91387559809</v>
      </c>
      <c r="C53" s="4" t="s">
        <v>23</v>
      </c>
      <c r="D53" s="4">
        <f>D49-(C49*D52)</f>
        <v>521.626617375231</v>
      </c>
    </row>
    <row r="57" spans="1:3" ht="12.75">
      <c r="A57" s="5" t="s">
        <v>35</v>
      </c>
      <c r="B57" s="5"/>
      <c r="C57">
        <v>0.7375621</v>
      </c>
    </row>
    <row r="58" spans="1:3" ht="12.75">
      <c r="A58" t="s">
        <v>36</v>
      </c>
      <c r="C58">
        <v>5252.113</v>
      </c>
    </row>
    <row r="59" spans="1:3" ht="12.75">
      <c r="A59" s="5" t="s">
        <v>37</v>
      </c>
      <c r="B59" s="5"/>
      <c r="C59">
        <v>0.7456998720000001</v>
      </c>
    </row>
    <row r="60" spans="1:3" ht="12.75">
      <c r="A60" s="5" t="s">
        <v>38</v>
      </c>
      <c r="B60" s="5"/>
      <c r="C60">
        <v>0.0549590331</v>
      </c>
    </row>
    <row r="61" spans="1:3" ht="12.75">
      <c r="A61" s="5" t="s">
        <v>39</v>
      </c>
      <c r="B61" s="5"/>
      <c r="C61">
        <v>240</v>
      </c>
    </row>
    <row r="62" spans="1:3" ht="12">
      <c r="A62" s="5" t="s">
        <v>40</v>
      </c>
      <c r="B62" s="5"/>
      <c r="C62">
        <f>C61*C60</f>
        <v>13.190167944</v>
      </c>
    </row>
    <row r="65536" ht="12"/>
  </sheetData>
  <sheetProtection selectLockedCells="1" selectUnlockedCells="1"/>
  <mergeCells count="24">
    <mergeCell ref="B4:D4"/>
    <mergeCell ref="B5:B6"/>
    <mergeCell ref="C5:D5"/>
    <mergeCell ref="E5:F5"/>
    <mergeCell ref="G5:H5"/>
    <mergeCell ref="I5:J5"/>
    <mergeCell ref="K5:L5"/>
    <mergeCell ref="M5:N5"/>
    <mergeCell ref="A21:B21"/>
    <mergeCell ref="C21:D21"/>
    <mergeCell ref="B30:D30"/>
    <mergeCell ref="B31:B32"/>
    <mergeCell ref="C31:D31"/>
    <mergeCell ref="E31:F31"/>
    <mergeCell ref="G31:H31"/>
    <mergeCell ref="I31:J31"/>
    <mergeCell ref="K45:L45"/>
    <mergeCell ref="A47:B47"/>
    <mergeCell ref="C47:D47"/>
    <mergeCell ref="A57:B57"/>
    <mergeCell ref="A59:B59"/>
    <mergeCell ref="A60:B60"/>
    <mergeCell ref="A61:B61"/>
    <mergeCell ref="A62:B6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ware</dc:creator>
  <cp:keywords/>
  <dc:description/>
  <cp:lastModifiedBy>DAVID </cp:lastModifiedBy>
  <dcterms:created xsi:type="dcterms:W3CDTF">2013-05-06T21:43:46Z</dcterms:created>
  <dcterms:modified xsi:type="dcterms:W3CDTF">2013-06-26T04:22:50Z</dcterms:modified>
  <cp:category/>
  <cp:version/>
  <cp:contentType/>
  <cp:contentStatus/>
  <cp:revision>15</cp:revision>
</cp:coreProperties>
</file>